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Documents\Archery\Winter Postal\Southern Counties\Feb\"/>
    </mc:Choice>
  </mc:AlternateContent>
  <xr:revisionPtr revIDLastSave="0" documentId="8_{D2B540F8-DCB4-4301-B28E-E56F0AA6EBDF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Barebow" sheetId="1" r:id="rId1"/>
    <sheet name="Compound" sheetId="2" r:id="rId2"/>
    <sheet name="Junior" sheetId="3" r:id="rId3"/>
    <sheet name="Longbow" sheetId="4" r:id="rId4"/>
    <sheet name="Recurve" sheetId="5" r:id="rId5"/>
  </sheets>
  <definedNames>
    <definedName name="_xlnm._FilterDatabase" localSheetId="0">Barebow!$B:$F</definedName>
    <definedName name="_xlnm._FilterDatabase" localSheetId="1">Compound!$B:$F</definedName>
    <definedName name="_xlnm._FilterDatabase" localSheetId="2">Junior!$B:$F</definedName>
    <definedName name="_xlnm._FilterDatabase" localSheetId="3">Longbow!$B:$F</definedName>
    <definedName name="_xlnm._FilterDatabase" localSheetId="4">Recurve!$B:$F</definedName>
  </definedNames>
  <calcPr calcId="191029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I11" i="5" l="1"/>
  <c r="C11" i="5"/>
  <c r="I10" i="5"/>
  <c r="C10" i="5"/>
  <c r="I9" i="5"/>
  <c r="C9" i="5"/>
  <c r="I8" i="5"/>
  <c r="C8" i="5"/>
  <c r="I7" i="5"/>
  <c r="C7" i="5"/>
  <c r="I6" i="5"/>
  <c r="C6" i="5"/>
  <c r="I5" i="5"/>
  <c r="C5" i="5"/>
  <c r="I4" i="5"/>
  <c r="C4" i="5"/>
  <c r="I11" i="4"/>
  <c r="C11" i="4"/>
  <c r="I10" i="4"/>
  <c r="C10" i="4"/>
  <c r="I9" i="4"/>
  <c r="C9" i="4"/>
  <c r="I8" i="4"/>
  <c r="C8" i="4"/>
  <c r="I7" i="4"/>
  <c r="C7" i="4"/>
  <c r="I6" i="4"/>
  <c r="C6" i="4"/>
  <c r="I5" i="4"/>
  <c r="C5" i="4"/>
  <c r="I4" i="4"/>
  <c r="C4" i="4"/>
  <c r="I11" i="3"/>
  <c r="C11" i="3"/>
  <c r="I10" i="3"/>
  <c r="C10" i="3"/>
  <c r="I9" i="3"/>
  <c r="C9" i="3"/>
  <c r="I8" i="3"/>
  <c r="C8" i="3"/>
  <c r="I7" i="3"/>
  <c r="C7" i="3"/>
  <c r="I6" i="3"/>
  <c r="C6" i="3"/>
  <c r="I5" i="3"/>
  <c r="C5" i="3"/>
  <c r="I4" i="3"/>
  <c r="C4" i="3"/>
  <c r="I11" i="2"/>
  <c r="C11" i="2"/>
  <c r="I10" i="2"/>
  <c r="C10" i="2"/>
  <c r="I9" i="2"/>
  <c r="C9" i="2"/>
  <c r="I8" i="2"/>
  <c r="C8" i="2"/>
  <c r="I7" i="2"/>
  <c r="C7" i="2"/>
  <c r="I6" i="2"/>
  <c r="C6" i="2"/>
  <c r="I5" i="2"/>
  <c r="C5" i="2"/>
  <c r="I4" i="2"/>
  <c r="C4" i="2"/>
  <c r="I11" i="1"/>
  <c r="C11" i="1"/>
  <c r="I10" i="1"/>
  <c r="C10" i="1"/>
  <c r="I9" i="1"/>
  <c r="C9" i="1"/>
  <c r="I8" i="1"/>
  <c r="C8" i="1"/>
  <c r="I7" i="1"/>
  <c r="C7" i="1"/>
  <c r="I6" i="1"/>
  <c r="C6" i="1"/>
  <c r="I5" i="1"/>
  <c r="C5" i="1"/>
  <c r="I4" i="1"/>
  <c r="C4" i="1"/>
</calcChain>
</file>

<file path=xl/sharedStrings.xml><?xml version="1.0" encoding="utf-8"?>
<sst xmlns="http://schemas.openxmlformats.org/spreadsheetml/2006/main" count="125" uniqueCount="24">
  <si>
    <t>BAREBOW</t>
  </si>
  <si>
    <t>POSITION</t>
  </si>
  <si>
    <t>TEAM</t>
  </si>
  <si>
    <t>Points</t>
  </si>
  <si>
    <t>NOV</t>
  </si>
  <si>
    <t>DEC</t>
  </si>
  <si>
    <t>JAN</t>
  </si>
  <si>
    <t>FEB</t>
  </si>
  <si>
    <t>MAR</t>
  </si>
  <si>
    <t>Total</t>
  </si>
  <si>
    <t xml:space="preserve"> </t>
  </si>
  <si>
    <t>Score</t>
  </si>
  <si>
    <t>Hampshire</t>
  </si>
  <si>
    <t>Sussex</t>
  </si>
  <si>
    <t>Bedfordshire</t>
  </si>
  <si>
    <t>Surrey</t>
  </si>
  <si>
    <t>Buckinghamshire</t>
  </si>
  <si>
    <t>Hertfordshire</t>
  </si>
  <si>
    <t>Berkshire</t>
  </si>
  <si>
    <t>Essex</t>
  </si>
  <si>
    <t>Compound</t>
  </si>
  <si>
    <t>Junior</t>
  </si>
  <si>
    <t>Longbow</t>
  </si>
  <si>
    <t>Recurve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</si>
</sst>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i/>
      <sz val="10"/>
      <name val="Arial"/>
      <family val="2"/>
      <charset val="1"/>
    </font>
    <font>
      <b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showGridLines="0" tabSelected="1" topLeftCell="A2" zoomScaleNormal="100" workbookViewId="0">
      <selection activeCell="B16" sqref="B16"/>
    </sheetView>
  </sheetViews>
  <sheetFormatPr defaultColWidth="9" defaultRowHeight="12.75" x14ac:dyDescent="0.2"/>
  <cols>
    <col min="1" max="1" width="9.7109375" style="1" customWidth="1"/>
    <col min="2" max="2" width="15.140625" customWidth="1"/>
    <col min="3" max="3" width="7.42578125" style="1" customWidth="1"/>
    <col min="4" max="4" width="7.85546875" style="1" customWidth="1"/>
    <col min="5" max="9" width="9.140625" style="1" customWidth="1"/>
    <col min="1005" max="1024" width="11.5703125" customWidth="1"/>
  </cols>
  <sheetData>
    <row r="1" spans="1:9" x14ac:dyDescent="0.2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 x14ac:dyDescent="0.2">
      <c r="A3" s="5"/>
      <c r="B3" s="5"/>
      <c r="C3" s="6" t="s">
        <v>10</v>
      </c>
      <c r="D3" s="6" t="s">
        <v>11</v>
      </c>
      <c r="E3" s="6" t="s">
        <v>11</v>
      </c>
      <c r="F3" s="6" t="s">
        <v>11</v>
      </c>
      <c r="G3" s="6" t="s">
        <v>11</v>
      </c>
      <c r="H3" s="6" t="s">
        <v>11</v>
      </c>
      <c r="I3" s="6" t="s">
        <v>11</v>
      </c>
    </row>
    <row r="4" spans="1:9" x14ac:dyDescent="0.2">
      <c r="A4" s="7">
        <v>1</v>
      </c>
      <c r="B4" s="8" t="s">
        <v>12</v>
      </c>
      <c r="C4" s="9">
        <f>4+8+8+7</f>
        <v>27</v>
      </c>
      <c r="D4" s="9">
        <v>3944</v>
      </c>
      <c r="E4" s="9">
        <v>4355</v>
      </c>
      <c r="F4" s="9">
        <v>4356</v>
      </c>
      <c r="G4" s="9">
        <v>4553</v>
      </c>
      <c r="H4" s="9">
        <v>0</v>
      </c>
      <c r="I4" s="9">
        <f t="shared" ref="I4:I11" si="0">D4+E4+F4+G4+H4</f>
        <v>17208</v>
      </c>
    </row>
    <row r="5" spans="1:9" x14ac:dyDescent="0.2">
      <c r="A5" s="7">
        <v>2</v>
      </c>
      <c r="B5" s="8" t="s">
        <v>13</v>
      </c>
      <c r="C5" s="9">
        <f>6+7+7+4</f>
        <v>24</v>
      </c>
      <c r="D5" s="9">
        <v>4020</v>
      </c>
      <c r="E5" s="9">
        <v>4169</v>
      </c>
      <c r="F5" s="9">
        <v>4282</v>
      </c>
      <c r="G5" s="9">
        <v>4498</v>
      </c>
      <c r="H5" s="9">
        <v>0</v>
      </c>
      <c r="I5" s="9">
        <f t="shared" si="0"/>
        <v>16969</v>
      </c>
    </row>
    <row r="6" spans="1:9" x14ac:dyDescent="0.2">
      <c r="A6" s="7">
        <v>3</v>
      </c>
      <c r="B6" s="8" t="s">
        <v>14</v>
      </c>
      <c r="C6" s="9">
        <f>8+6+4+3</f>
        <v>21</v>
      </c>
      <c r="D6" s="9">
        <v>4186</v>
      </c>
      <c r="E6" s="9">
        <v>4151</v>
      </c>
      <c r="F6" s="9">
        <v>4057</v>
      </c>
      <c r="G6" s="9">
        <v>4449</v>
      </c>
      <c r="H6" s="9">
        <v>0</v>
      </c>
      <c r="I6" s="9">
        <f t="shared" si="0"/>
        <v>16843</v>
      </c>
    </row>
    <row r="7" spans="1:9" x14ac:dyDescent="0.2">
      <c r="A7" s="7">
        <v>4</v>
      </c>
      <c r="B7" s="8" t="s">
        <v>15</v>
      </c>
      <c r="C7" s="9">
        <f>5+4+6+8</f>
        <v>23</v>
      </c>
      <c r="D7" s="9">
        <v>3997</v>
      </c>
      <c r="E7" s="9">
        <v>4092</v>
      </c>
      <c r="F7" s="9">
        <v>4094</v>
      </c>
      <c r="G7" s="9">
        <v>4554</v>
      </c>
      <c r="H7" s="9">
        <v>0</v>
      </c>
      <c r="I7" s="9">
        <f t="shared" si="0"/>
        <v>16737</v>
      </c>
    </row>
    <row r="8" spans="1:9" x14ac:dyDescent="0.2">
      <c r="A8" s="7">
        <v>5</v>
      </c>
      <c r="B8" s="8" t="s">
        <v>16</v>
      </c>
      <c r="C8" s="9">
        <f>7+5+6+2</f>
        <v>20</v>
      </c>
      <c r="D8" s="9">
        <v>4037</v>
      </c>
      <c r="E8" s="9">
        <v>4129</v>
      </c>
      <c r="F8" s="9">
        <v>4094</v>
      </c>
      <c r="G8" s="9">
        <v>4338</v>
      </c>
      <c r="H8" s="9">
        <v>0</v>
      </c>
      <c r="I8" s="9">
        <f t="shared" si="0"/>
        <v>16598</v>
      </c>
    </row>
    <row r="9" spans="1:9" x14ac:dyDescent="0.2">
      <c r="A9" s="7">
        <v>6</v>
      </c>
      <c r="B9" s="8" t="s">
        <v>17</v>
      </c>
      <c r="C9" s="9">
        <f>3+2+2+6</f>
        <v>13</v>
      </c>
      <c r="D9" s="9">
        <v>3828</v>
      </c>
      <c r="E9" s="9">
        <v>3863</v>
      </c>
      <c r="F9" s="9">
        <v>3929</v>
      </c>
      <c r="G9" s="9">
        <v>4537</v>
      </c>
      <c r="H9" s="9">
        <v>0</v>
      </c>
      <c r="I9" s="9">
        <f t="shared" si="0"/>
        <v>16157</v>
      </c>
    </row>
    <row r="10" spans="1:9" x14ac:dyDescent="0.2">
      <c r="A10" s="7">
        <v>7</v>
      </c>
      <c r="B10" s="8" t="s">
        <v>18</v>
      </c>
      <c r="C10" s="9">
        <f>2+3+3+5</f>
        <v>13</v>
      </c>
      <c r="D10" s="9">
        <v>3078</v>
      </c>
      <c r="E10" s="9">
        <v>3405</v>
      </c>
      <c r="F10" s="9">
        <v>3834</v>
      </c>
      <c r="G10" s="9">
        <v>4518</v>
      </c>
      <c r="H10" s="9">
        <v>0</v>
      </c>
      <c r="I10" s="9">
        <f t="shared" si="0"/>
        <v>14835</v>
      </c>
    </row>
    <row r="11" spans="1:9" x14ac:dyDescent="0.2">
      <c r="A11" s="7">
        <v>8</v>
      </c>
      <c r="B11" s="8" t="s">
        <v>19</v>
      </c>
      <c r="C11" s="9">
        <f>1+1+1+1</f>
        <v>4</v>
      </c>
      <c r="D11" s="9">
        <v>1361</v>
      </c>
      <c r="E11" s="9">
        <v>871</v>
      </c>
      <c r="F11" s="9">
        <v>880</v>
      </c>
      <c r="G11" s="9">
        <v>1635</v>
      </c>
      <c r="H11" s="9">
        <v>0</v>
      </c>
      <c r="I11" s="9">
        <f t="shared" si="0"/>
        <v>4747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"/>
  <sheetViews>
    <sheetView showGridLines="0" zoomScaleNormal="100" workbookViewId="0">
      <selection activeCell="B17" sqref="B17"/>
    </sheetView>
  </sheetViews>
  <sheetFormatPr defaultColWidth="9" defaultRowHeight="12.75" x14ac:dyDescent="0.2"/>
  <cols>
    <col min="1" max="1" width="9.7109375" style="1" customWidth="1"/>
    <col min="2" max="2" width="15.140625" customWidth="1"/>
    <col min="3" max="3" width="7.42578125" style="1" customWidth="1"/>
    <col min="4" max="4" width="7.85546875" style="1" customWidth="1"/>
    <col min="5" max="9" width="9.140625" style="1" customWidth="1"/>
    <col min="1005" max="1024" width="11.5703125" customWidth="1"/>
  </cols>
  <sheetData>
    <row r="1" spans="1:9" x14ac:dyDescent="0.2">
      <c r="A1" s="2" t="s">
        <v>20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 x14ac:dyDescent="0.2">
      <c r="A3" s="5"/>
      <c r="B3" s="5"/>
      <c r="C3" s="6" t="s">
        <v>10</v>
      </c>
      <c r="D3" s="6" t="s">
        <v>11</v>
      </c>
      <c r="E3" s="6" t="s">
        <v>11</v>
      </c>
      <c r="F3" s="6" t="s">
        <v>11</v>
      </c>
      <c r="G3" s="6" t="s">
        <v>11</v>
      </c>
      <c r="H3" s="6" t="s">
        <v>11</v>
      </c>
      <c r="I3" s="6" t="s">
        <v>11</v>
      </c>
    </row>
    <row r="4" spans="1:9" x14ac:dyDescent="0.2">
      <c r="A4" s="7">
        <v>1</v>
      </c>
      <c r="B4" s="8" t="s">
        <v>12</v>
      </c>
      <c r="C4" s="9">
        <f>7+7+6+7</f>
        <v>27</v>
      </c>
      <c r="D4" s="9">
        <v>3440</v>
      </c>
      <c r="E4" s="9">
        <v>3432</v>
      </c>
      <c r="F4" s="9">
        <v>3422</v>
      </c>
      <c r="G4" s="9">
        <v>4015</v>
      </c>
      <c r="H4" s="9">
        <v>0</v>
      </c>
      <c r="I4" s="9">
        <f t="shared" ref="I4:I11" si="0">D4+E4+F4+G4+H4</f>
        <v>14309</v>
      </c>
    </row>
    <row r="5" spans="1:9" x14ac:dyDescent="0.2">
      <c r="A5" s="7">
        <v>2</v>
      </c>
      <c r="B5" s="8" t="s">
        <v>13</v>
      </c>
      <c r="C5" s="9">
        <f>8+6+5+5</f>
        <v>24</v>
      </c>
      <c r="D5" s="9">
        <v>3441</v>
      </c>
      <c r="E5" s="9">
        <v>3414</v>
      </c>
      <c r="F5" s="9">
        <v>3420</v>
      </c>
      <c r="G5" s="9">
        <v>3410</v>
      </c>
      <c r="H5" s="9">
        <v>0</v>
      </c>
      <c r="I5" s="9">
        <f t="shared" si="0"/>
        <v>13685</v>
      </c>
    </row>
    <row r="6" spans="1:9" x14ac:dyDescent="0.2">
      <c r="A6" s="7">
        <v>3</v>
      </c>
      <c r="B6" s="8" t="s">
        <v>17</v>
      </c>
      <c r="C6" s="9">
        <f>6+5+7+6</f>
        <v>24</v>
      </c>
      <c r="D6" s="9">
        <v>3394</v>
      </c>
      <c r="E6" s="9">
        <v>3378</v>
      </c>
      <c r="F6" s="9">
        <v>3427</v>
      </c>
      <c r="G6" s="9">
        <v>3437</v>
      </c>
      <c r="H6" s="9">
        <v>0</v>
      </c>
      <c r="I6" s="9">
        <f t="shared" si="0"/>
        <v>13636</v>
      </c>
    </row>
    <row r="7" spans="1:9" x14ac:dyDescent="0.2">
      <c r="A7" s="7">
        <v>4</v>
      </c>
      <c r="B7" s="8" t="s">
        <v>15</v>
      </c>
      <c r="C7" s="9">
        <f>4+4+4+4</f>
        <v>16</v>
      </c>
      <c r="D7" s="9">
        <v>3378</v>
      </c>
      <c r="E7" s="9">
        <v>3366</v>
      </c>
      <c r="F7" s="9">
        <v>3359</v>
      </c>
      <c r="G7" s="9">
        <v>3366</v>
      </c>
      <c r="H7" s="9">
        <v>0</v>
      </c>
      <c r="I7" s="9">
        <f t="shared" si="0"/>
        <v>13469</v>
      </c>
    </row>
    <row r="8" spans="1:9" x14ac:dyDescent="0.2">
      <c r="A8" s="7">
        <v>5</v>
      </c>
      <c r="B8" s="8" t="s">
        <v>16</v>
      </c>
      <c r="C8" s="9">
        <f>3+3+2+2</f>
        <v>10</v>
      </c>
      <c r="D8" s="9">
        <v>3324</v>
      </c>
      <c r="E8" s="9">
        <v>3279</v>
      </c>
      <c r="F8" s="9">
        <v>3329</v>
      </c>
      <c r="G8" s="9">
        <v>3331</v>
      </c>
      <c r="H8" s="9">
        <v>0</v>
      </c>
      <c r="I8" s="9">
        <f t="shared" si="0"/>
        <v>13263</v>
      </c>
    </row>
    <row r="9" spans="1:9" x14ac:dyDescent="0.2">
      <c r="A9" s="7">
        <v>6</v>
      </c>
      <c r="B9" s="8" t="s">
        <v>14</v>
      </c>
      <c r="C9" s="9">
        <f>5+2+3+3</f>
        <v>13</v>
      </c>
      <c r="D9" s="9">
        <v>3385</v>
      </c>
      <c r="E9" s="9">
        <v>2816</v>
      </c>
      <c r="F9" s="9">
        <v>3350</v>
      </c>
      <c r="G9" s="9">
        <v>3349</v>
      </c>
      <c r="H9" s="9">
        <v>0</v>
      </c>
      <c r="I9" s="9">
        <f t="shared" si="0"/>
        <v>12900</v>
      </c>
    </row>
    <row r="10" spans="1:9" x14ac:dyDescent="0.2">
      <c r="A10" s="7">
        <v>7</v>
      </c>
      <c r="B10" s="8" t="s">
        <v>18</v>
      </c>
      <c r="C10" s="9">
        <f>2+1+1+1</f>
        <v>5</v>
      </c>
      <c r="D10" s="9">
        <v>2259</v>
      </c>
      <c r="E10" s="9">
        <v>2792</v>
      </c>
      <c r="F10" s="9">
        <v>2780</v>
      </c>
      <c r="G10" s="9">
        <v>1668</v>
      </c>
      <c r="H10" s="9">
        <v>0</v>
      </c>
      <c r="I10" s="9">
        <f t="shared" si="0"/>
        <v>9499</v>
      </c>
    </row>
    <row r="11" spans="1:9" x14ac:dyDescent="0.2">
      <c r="A11" s="7">
        <v>8</v>
      </c>
      <c r="B11" s="8" t="s">
        <v>19</v>
      </c>
      <c r="C11" s="9">
        <f>1+0+0+0</f>
        <v>1</v>
      </c>
      <c r="D11" s="9">
        <v>1987</v>
      </c>
      <c r="E11" s="9">
        <v>0</v>
      </c>
      <c r="F11" s="9">
        <v>0</v>
      </c>
      <c r="G11" s="9">
        <v>0</v>
      </c>
      <c r="H11" s="9">
        <v>0</v>
      </c>
      <c r="I11" s="9">
        <f t="shared" si="0"/>
        <v>1987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"/>
  <sheetViews>
    <sheetView showGridLines="0" zoomScaleNormal="100" workbookViewId="0">
      <selection activeCell="D16" sqref="D16"/>
    </sheetView>
  </sheetViews>
  <sheetFormatPr defaultColWidth="9" defaultRowHeight="12.75" x14ac:dyDescent="0.2"/>
  <cols>
    <col min="1" max="1" width="9.7109375" style="1" customWidth="1"/>
    <col min="2" max="2" width="15.140625" customWidth="1"/>
    <col min="3" max="3" width="7.42578125" style="1" customWidth="1"/>
    <col min="4" max="4" width="7.85546875" style="1" customWidth="1"/>
    <col min="5" max="9" width="9.140625" style="1" customWidth="1"/>
    <col min="1005" max="1024" width="11.5703125" customWidth="1"/>
  </cols>
  <sheetData>
    <row r="1" spans="1:9" x14ac:dyDescent="0.2">
      <c r="A1" s="2" t="s">
        <v>21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 x14ac:dyDescent="0.2">
      <c r="A3" s="5"/>
      <c r="B3" s="5"/>
      <c r="C3" s="6" t="s">
        <v>10</v>
      </c>
      <c r="D3" s="6" t="s">
        <v>11</v>
      </c>
      <c r="E3" s="6" t="s">
        <v>11</v>
      </c>
      <c r="F3" s="6" t="s">
        <v>11</v>
      </c>
      <c r="G3" s="6" t="s">
        <v>11</v>
      </c>
      <c r="H3" s="6" t="s">
        <v>11</v>
      </c>
      <c r="I3" s="6" t="s">
        <v>11</v>
      </c>
    </row>
    <row r="4" spans="1:9" x14ac:dyDescent="0.2">
      <c r="A4" s="7">
        <v>1</v>
      </c>
      <c r="B4" s="8" t="s">
        <v>17</v>
      </c>
      <c r="C4" s="9">
        <f>7+8+5+5</f>
        <v>25</v>
      </c>
      <c r="D4" s="9">
        <v>3654</v>
      </c>
      <c r="E4" s="9">
        <v>3743</v>
      </c>
      <c r="F4" s="9">
        <v>3768</v>
      </c>
      <c r="G4" s="9">
        <v>3597</v>
      </c>
      <c r="H4" s="9">
        <v>0</v>
      </c>
      <c r="I4" s="9">
        <f t="shared" ref="I4:I11" si="0">D4+E4+F4+G4+H4</f>
        <v>14762</v>
      </c>
    </row>
    <row r="5" spans="1:9" x14ac:dyDescent="0.2">
      <c r="A5" s="7">
        <v>2</v>
      </c>
      <c r="B5" s="8" t="s">
        <v>15</v>
      </c>
      <c r="C5" s="9">
        <f>6+6+4+6</f>
        <v>22</v>
      </c>
      <c r="D5" s="9">
        <v>3603</v>
      </c>
      <c r="E5" s="9">
        <v>3457</v>
      </c>
      <c r="F5" s="9">
        <v>3753</v>
      </c>
      <c r="G5" s="9">
        <v>3930</v>
      </c>
      <c r="H5" s="9">
        <v>0</v>
      </c>
      <c r="I5" s="9">
        <f t="shared" si="0"/>
        <v>14743</v>
      </c>
    </row>
    <row r="6" spans="1:9" x14ac:dyDescent="0.2">
      <c r="A6" s="7">
        <v>3</v>
      </c>
      <c r="B6" s="8" t="s">
        <v>12</v>
      </c>
      <c r="C6" s="9">
        <f>4+5+6+7</f>
        <v>22</v>
      </c>
      <c r="D6" s="9">
        <v>2549</v>
      </c>
      <c r="E6" s="9">
        <v>3355</v>
      </c>
      <c r="F6" s="9">
        <v>4106</v>
      </c>
      <c r="G6" s="9">
        <v>3997</v>
      </c>
      <c r="H6" s="9">
        <v>0</v>
      </c>
      <c r="I6" s="9">
        <f t="shared" si="0"/>
        <v>14007</v>
      </c>
    </row>
    <row r="7" spans="1:9" x14ac:dyDescent="0.2">
      <c r="A7" s="7">
        <v>4</v>
      </c>
      <c r="B7" s="8" t="s">
        <v>13</v>
      </c>
      <c r="C7" s="9">
        <f>3+7+7+4</f>
        <v>21</v>
      </c>
      <c r="D7" s="9">
        <v>2402</v>
      </c>
      <c r="E7" s="9">
        <v>3706</v>
      </c>
      <c r="F7" s="9">
        <v>4122</v>
      </c>
      <c r="G7" s="9">
        <v>3556</v>
      </c>
      <c r="H7" s="9">
        <v>0</v>
      </c>
      <c r="I7" s="9">
        <f t="shared" si="0"/>
        <v>13786</v>
      </c>
    </row>
    <row r="8" spans="1:9" x14ac:dyDescent="0.2">
      <c r="A8" s="7">
        <v>5</v>
      </c>
      <c r="B8" s="8" t="s">
        <v>18</v>
      </c>
      <c r="C8" s="9">
        <f>8+4+2+3</f>
        <v>17</v>
      </c>
      <c r="D8" s="9">
        <v>3695</v>
      </c>
      <c r="E8" s="9">
        <v>2141</v>
      </c>
      <c r="F8" s="9">
        <v>2654</v>
      </c>
      <c r="G8" s="9">
        <v>3051</v>
      </c>
      <c r="H8" s="9">
        <v>0</v>
      </c>
      <c r="I8" s="9">
        <f t="shared" si="0"/>
        <v>11541</v>
      </c>
    </row>
    <row r="9" spans="1:9" x14ac:dyDescent="0.2">
      <c r="A9" s="7">
        <v>6</v>
      </c>
      <c r="B9" s="8" t="s">
        <v>14</v>
      </c>
      <c r="C9" s="9">
        <f>5+2+3+2</f>
        <v>12</v>
      </c>
      <c r="D9" s="9">
        <v>3478</v>
      </c>
      <c r="E9" s="9">
        <v>1758</v>
      </c>
      <c r="F9" s="9">
        <v>2894</v>
      </c>
      <c r="G9" s="9">
        <v>2522</v>
      </c>
      <c r="H9" s="9">
        <v>0</v>
      </c>
      <c r="I9" s="9">
        <f t="shared" si="0"/>
        <v>10652</v>
      </c>
    </row>
    <row r="10" spans="1:9" x14ac:dyDescent="0.2">
      <c r="A10" s="7">
        <v>7</v>
      </c>
      <c r="B10" s="8" t="s">
        <v>16</v>
      </c>
      <c r="C10" s="9">
        <f>2+3+1+1</f>
        <v>7</v>
      </c>
      <c r="D10" s="9">
        <v>1952</v>
      </c>
      <c r="E10" s="9">
        <v>2141</v>
      </c>
      <c r="F10" s="9">
        <v>1752</v>
      </c>
      <c r="G10" s="9">
        <v>2168</v>
      </c>
      <c r="H10" s="9">
        <v>0</v>
      </c>
      <c r="I10" s="9">
        <f t="shared" si="0"/>
        <v>8013</v>
      </c>
    </row>
    <row r="11" spans="1:9" x14ac:dyDescent="0.2">
      <c r="A11" s="7">
        <v>8</v>
      </c>
      <c r="B11" s="8" t="s">
        <v>19</v>
      </c>
      <c r="C11" s="9">
        <f>1+1+0+0</f>
        <v>2</v>
      </c>
      <c r="D11" s="9">
        <v>1773</v>
      </c>
      <c r="E11" s="9">
        <v>528</v>
      </c>
      <c r="F11" s="9">
        <v>0</v>
      </c>
      <c r="G11" s="9">
        <v>0</v>
      </c>
      <c r="H11" s="9">
        <v>0</v>
      </c>
      <c r="I11" s="9">
        <f t="shared" si="0"/>
        <v>2301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"/>
  <sheetViews>
    <sheetView showGridLines="0" zoomScaleNormal="100" workbookViewId="0">
      <selection activeCell="B16" sqref="B16"/>
    </sheetView>
  </sheetViews>
  <sheetFormatPr defaultColWidth="9" defaultRowHeight="12.75" x14ac:dyDescent="0.2"/>
  <cols>
    <col min="1" max="1" width="9.7109375" style="1" customWidth="1"/>
    <col min="2" max="2" width="15.140625" customWidth="1"/>
    <col min="3" max="3" width="7.42578125" style="1" customWidth="1"/>
    <col min="4" max="4" width="7.85546875" style="1" customWidth="1"/>
    <col min="5" max="9" width="9.140625" style="1" customWidth="1"/>
    <col min="1005" max="1024" width="11.5703125" customWidth="1"/>
  </cols>
  <sheetData>
    <row r="1" spans="1:9" x14ac:dyDescent="0.2">
      <c r="A1" s="2" t="s">
        <v>22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 x14ac:dyDescent="0.2">
      <c r="A3" s="5"/>
      <c r="B3" s="5"/>
      <c r="C3" s="6" t="s">
        <v>10</v>
      </c>
      <c r="D3" s="6" t="s">
        <v>11</v>
      </c>
      <c r="E3" s="6" t="s">
        <v>11</v>
      </c>
      <c r="F3" s="6" t="s">
        <v>11</v>
      </c>
      <c r="G3" s="6" t="s">
        <v>11</v>
      </c>
      <c r="H3" s="6" t="s">
        <v>11</v>
      </c>
      <c r="I3" s="6" t="s">
        <v>11</v>
      </c>
    </row>
    <row r="4" spans="1:9" x14ac:dyDescent="0.2">
      <c r="A4" s="7">
        <v>1</v>
      </c>
      <c r="B4" s="8" t="s">
        <v>13</v>
      </c>
      <c r="C4" s="9">
        <f>7+8+8+8</f>
        <v>31</v>
      </c>
      <c r="D4" s="9">
        <v>1998</v>
      </c>
      <c r="E4" s="9">
        <v>2191</v>
      </c>
      <c r="F4" s="9">
        <v>2154</v>
      </c>
      <c r="G4" s="9">
        <v>2199</v>
      </c>
      <c r="H4" s="9">
        <v>0</v>
      </c>
      <c r="I4" s="9">
        <f t="shared" ref="I4:I11" si="0">D4+E4+F4+G4+H4</f>
        <v>8542</v>
      </c>
    </row>
    <row r="5" spans="1:9" x14ac:dyDescent="0.2">
      <c r="A5" s="7">
        <v>2</v>
      </c>
      <c r="B5" s="8" t="s">
        <v>16</v>
      </c>
      <c r="C5" s="9">
        <f>4+7+7+6</f>
        <v>24</v>
      </c>
      <c r="D5" s="9">
        <v>1912</v>
      </c>
      <c r="E5" s="9">
        <v>1952</v>
      </c>
      <c r="F5" s="9">
        <v>2054</v>
      </c>
      <c r="G5" s="9">
        <v>2002</v>
      </c>
      <c r="H5" s="9">
        <v>0</v>
      </c>
      <c r="I5" s="9">
        <f t="shared" si="0"/>
        <v>7920</v>
      </c>
    </row>
    <row r="6" spans="1:9" x14ac:dyDescent="0.2">
      <c r="A6" s="7">
        <v>3</v>
      </c>
      <c r="B6" s="8" t="s">
        <v>17</v>
      </c>
      <c r="C6" s="9">
        <f>8+3+6+7</f>
        <v>24</v>
      </c>
      <c r="D6" s="9">
        <v>2022</v>
      </c>
      <c r="E6" s="9">
        <v>1716</v>
      </c>
      <c r="F6" s="9">
        <v>2033</v>
      </c>
      <c r="G6" s="9">
        <v>2052</v>
      </c>
      <c r="H6" s="9">
        <v>0</v>
      </c>
      <c r="I6" s="9">
        <f t="shared" si="0"/>
        <v>7823</v>
      </c>
    </row>
    <row r="7" spans="1:9" x14ac:dyDescent="0.2">
      <c r="A7" s="7">
        <v>4</v>
      </c>
      <c r="B7" s="8" t="s">
        <v>14</v>
      </c>
      <c r="C7" s="9">
        <f>5+6+5+5</f>
        <v>21</v>
      </c>
      <c r="D7" s="9">
        <v>1928</v>
      </c>
      <c r="E7" s="9">
        <v>1914</v>
      </c>
      <c r="F7" s="9">
        <v>1877</v>
      </c>
      <c r="G7" s="9">
        <v>1919</v>
      </c>
      <c r="H7" s="9">
        <v>0</v>
      </c>
      <c r="I7" s="9">
        <f t="shared" si="0"/>
        <v>7638</v>
      </c>
    </row>
    <row r="8" spans="1:9" x14ac:dyDescent="0.2">
      <c r="A8" s="7">
        <v>5</v>
      </c>
      <c r="B8" s="8" t="s">
        <v>12</v>
      </c>
      <c r="C8" s="9">
        <f>6+5+4+4</f>
        <v>19</v>
      </c>
      <c r="D8" s="9">
        <v>1943</v>
      </c>
      <c r="E8" s="9">
        <v>1913</v>
      </c>
      <c r="F8" s="9">
        <v>1821</v>
      </c>
      <c r="G8" s="9">
        <v>1882</v>
      </c>
      <c r="H8" s="9">
        <v>0</v>
      </c>
      <c r="I8" s="9">
        <f t="shared" si="0"/>
        <v>7559</v>
      </c>
    </row>
    <row r="9" spans="1:9" x14ac:dyDescent="0.2">
      <c r="A9" s="7">
        <v>6</v>
      </c>
      <c r="B9" s="8" t="s">
        <v>15</v>
      </c>
      <c r="C9" s="9">
        <f>2+4+3+3</f>
        <v>12</v>
      </c>
      <c r="D9" s="9">
        <v>1624</v>
      </c>
      <c r="E9" s="9">
        <v>1945</v>
      </c>
      <c r="F9" s="9">
        <v>1506</v>
      </c>
      <c r="G9" s="9">
        <v>1725</v>
      </c>
      <c r="H9" s="9">
        <v>0</v>
      </c>
      <c r="I9" s="9">
        <f t="shared" si="0"/>
        <v>6800</v>
      </c>
    </row>
    <row r="10" spans="1:9" x14ac:dyDescent="0.2">
      <c r="A10" s="7">
        <v>7</v>
      </c>
      <c r="B10" s="8" t="s">
        <v>18</v>
      </c>
      <c r="C10" s="9">
        <f>1+1+2+2</f>
        <v>6</v>
      </c>
      <c r="D10" s="9">
        <v>1537</v>
      </c>
      <c r="E10" s="9">
        <v>1157</v>
      </c>
      <c r="F10" s="9">
        <v>795</v>
      </c>
      <c r="G10" s="9">
        <v>810</v>
      </c>
      <c r="H10" s="9">
        <v>0</v>
      </c>
      <c r="I10" s="9">
        <f t="shared" si="0"/>
        <v>4299</v>
      </c>
    </row>
    <row r="11" spans="1:9" x14ac:dyDescent="0.2">
      <c r="A11" s="7">
        <v>8</v>
      </c>
      <c r="B11" s="8" t="s">
        <v>19</v>
      </c>
      <c r="C11" s="9">
        <f>3+2+1+1</f>
        <v>7</v>
      </c>
      <c r="D11" s="9">
        <v>1766</v>
      </c>
      <c r="E11" s="9">
        <v>1245</v>
      </c>
      <c r="F11" s="9">
        <v>751</v>
      </c>
      <c r="G11" s="9">
        <v>465</v>
      </c>
      <c r="H11" s="9">
        <v>0</v>
      </c>
      <c r="I11" s="9">
        <f t="shared" si="0"/>
        <v>4227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1"/>
  <sheetViews>
    <sheetView showGridLines="0" zoomScaleNormal="100" workbookViewId="0">
      <selection activeCell="D15" sqref="D15"/>
    </sheetView>
  </sheetViews>
  <sheetFormatPr defaultColWidth="9" defaultRowHeight="12.75" x14ac:dyDescent="0.2"/>
  <cols>
    <col min="1" max="1" width="9.7109375" style="1" customWidth="1"/>
    <col min="2" max="2" width="15.140625" customWidth="1"/>
    <col min="3" max="3" width="7.42578125" style="1" customWidth="1"/>
    <col min="4" max="4" width="7.85546875" style="1" customWidth="1"/>
    <col min="5" max="9" width="9.140625" style="1" customWidth="1"/>
    <col min="1005" max="1024" width="11.5703125" customWidth="1"/>
  </cols>
  <sheetData>
    <row r="1" spans="1:9" x14ac:dyDescent="0.2">
      <c r="A1" s="2" t="s">
        <v>23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 x14ac:dyDescent="0.2">
      <c r="A3" s="5"/>
      <c r="B3" s="5"/>
      <c r="C3" s="6" t="s">
        <v>10</v>
      </c>
      <c r="D3" s="6" t="s">
        <v>11</v>
      </c>
      <c r="E3" s="6" t="s">
        <v>11</v>
      </c>
      <c r="F3" s="6" t="s">
        <v>11</v>
      </c>
      <c r="G3" s="6" t="s">
        <v>11</v>
      </c>
      <c r="H3" s="6" t="s">
        <v>11</v>
      </c>
      <c r="I3" s="6" t="s">
        <v>11</v>
      </c>
    </row>
    <row r="4" spans="1:9" x14ac:dyDescent="0.2">
      <c r="A4" s="7">
        <v>1</v>
      </c>
      <c r="B4" s="8" t="s">
        <v>15</v>
      </c>
      <c r="C4" s="9">
        <f>7+8+4+6</f>
        <v>25</v>
      </c>
      <c r="D4" s="9">
        <v>4533</v>
      </c>
      <c r="E4" s="9">
        <v>4520</v>
      </c>
      <c r="F4" s="9">
        <v>4514</v>
      </c>
      <c r="G4" s="9">
        <v>4102</v>
      </c>
      <c r="H4" s="9">
        <v>0</v>
      </c>
      <c r="I4" s="9">
        <f t="shared" ref="I4:I11" si="0">D4+E4+F4+G4+H4</f>
        <v>17669</v>
      </c>
    </row>
    <row r="5" spans="1:9" x14ac:dyDescent="0.2">
      <c r="A5" s="7">
        <v>2</v>
      </c>
      <c r="B5" s="8" t="s">
        <v>12</v>
      </c>
      <c r="C5" s="9">
        <f>3+7+5+8</f>
        <v>23</v>
      </c>
      <c r="D5" s="9">
        <v>4468</v>
      </c>
      <c r="E5" s="9">
        <v>4492</v>
      </c>
      <c r="F5" s="9">
        <v>4517</v>
      </c>
      <c r="G5" s="9">
        <v>4167</v>
      </c>
      <c r="H5" s="9">
        <v>0</v>
      </c>
      <c r="I5" s="9">
        <f t="shared" si="0"/>
        <v>17644</v>
      </c>
    </row>
    <row r="6" spans="1:9" x14ac:dyDescent="0.2">
      <c r="A6" s="7">
        <v>3</v>
      </c>
      <c r="B6" s="8" t="s">
        <v>13</v>
      </c>
      <c r="C6" s="9">
        <f>4+6+8+5</f>
        <v>23</v>
      </c>
      <c r="D6" s="9">
        <v>4488</v>
      </c>
      <c r="E6" s="9">
        <v>4484</v>
      </c>
      <c r="F6" s="9">
        <v>4562</v>
      </c>
      <c r="G6" s="9">
        <v>3949</v>
      </c>
      <c r="H6" s="9">
        <v>0</v>
      </c>
      <c r="I6" s="9">
        <f t="shared" si="0"/>
        <v>17483</v>
      </c>
    </row>
    <row r="7" spans="1:9" x14ac:dyDescent="0.2">
      <c r="A7" s="7">
        <v>4</v>
      </c>
      <c r="B7" s="8" t="s">
        <v>17</v>
      </c>
      <c r="C7" s="9">
        <f>5+5+7+2</f>
        <v>19</v>
      </c>
      <c r="D7" s="9">
        <v>4493</v>
      </c>
      <c r="E7" s="9">
        <v>4482</v>
      </c>
      <c r="F7" s="9">
        <v>4550</v>
      </c>
      <c r="G7" s="9">
        <v>3858</v>
      </c>
      <c r="H7" s="9">
        <v>0</v>
      </c>
      <c r="I7" s="9">
        <f t="shared" si="0"/>
        <v>17383</v>
      </c>
    </row>
    <row r="8" spans="1:9" x14ac:dyDescent="0.2">
      <c r="A8" s="7">
        <v>5</v>
      </c>
      <c r="B8" s="8" t="s">
        <v>14</v>
      </c>
      <c r="C8" s="9">
        <f>8+3+3+3</f>
        <v>17</v>
      </c>
      <c r="D8" s="9">
        <v>4518</v>
      </c>
      <c r="E8" s="9">
        <v>4425</v>
      </c>
      <c r="F8" s="9">
        <v>4436</v>
      </c>
      <c r="G8" s="9">
        <v>3945</v>
      </c>
      <c r="H8" s="9">
        <v>0</v>
      </c>
      <c r="I8" s="9">
        <f t="shared" si="0"/>
        <v>17324</v>
      </c>
    </row>
    <row r="9" spans="1:9" x14ac:dyDescent="0.2">
      <c r="A9" s="7">
        <v>6</v>
      </c>
      <c r="B9" s="8" t="s">
        <v>16</v>
      </c>
      <c r="C9" s="9">
        <f>2+2+2+7</f>
        <v>13</v>
      </c>
      <c r="D9" s="9">
        <v>4331</v>
      </c>
      <c r="E9" s="9">
        <v>4379</v>
      </c>
      <c r="F9" s="9">
        <v>4350</v>
      </c>
      <c r="G9" s="9">
        <v>4155</v>
      </c>
      <c r="H9" s="9">
        <v>0</v>
      </c>
      <c r="I9" s="9">
        <f t="shared" si="0"/>
        <v>17215</v>
      </c>
    </row>
    <row r="10" spans="1:9" x14ac:dyDescent="0.2">
      <c r="A10" s="7">
        <v>7</v>
      </c>
      <c r="B10" s="8" t="s">
        <v>18</v>
      </c>
      <c r="C10" s="9">
        <f>6+4+6+1</f>
        <v>17</v>
      </c>
      <c r="D10" s="9">
        <v>4500</v>
      </c>
      <c r="E10" s="9">
        <v>4479</v>
      </c>
      <c r="F10" s="9">
        <v>4547</v>
      </c>
      <c r="G10" s="9">
        <v>1517</v>
      </c>
      <c r="H10" s="9">
        <v>0</v>
      </c>
      <c r="I10" s="9">
        <f t="shared" si="0"/>
        <v>15043</v>
      </c>
    </row>
    <row r="11" spans="1:9" x14ac:dyDescent="0.2">
      <c r="A11" s="7">
        <v>8</v>
      </c>
      <c r="B11" s="8" t="s">
        <v>19</v>
      </c>
      <c r="C11" s="9">
        <f>1+1+1+0</f>
        <v>3</v>
      </c>
      <c r="D11" s="9">
        <v>3408</v>
      </c>
      <c r="E11" s="9">
        <v>1645</v>
      </c>
      <c r="F11" s="9">
        <v>2812</v>
      </c>
      <c r="G11" s="9">
        <v>0</v>
      </c>
      <c r="H11" s="9">
        <v>0</v>
      </c>
      <c r="I11" s="9">
        <f t="shared" si="0"/>
        <v>7865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564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Barebow</vt:lpstr>
      <vt:lpstr>Compound</vt:lpstr>
      <vt:lpstr>Junior</vt:lpstr>
      <vt:lpstr>Longbow</vt:lpstr>
      <vt:lpstr>Recurve</vt:lpstr>
      <vt:lpstr>Barebow!_FilterDatabase</vt:lpstr>
      <vt:lpstr>Compound!_FilterDatabase</vt:lpstr>
      <vt:lpstr>Junior!_FilterDatabase</vt:lpstr>
      <vt:lpstr>Longbow!_FilterDatabase</vt:lpstr>
      <vt:lpstr>Recurve!_FilterDatabase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Alan Crowe</dc:creator>
  <dc:description/>
  <cp:lastModifiedBy>Alan Crowe</cp:lastModifiedBy>
  <cp:revision>125</cp:revision>
  <dcterms:created xsi:type="dcterms:W3CDTF">2018-06-05T13:51:17Z</dcterms:created>
  <dcterms:modified xsi:type="dcterms:W3CDTF">2025-03-16T15:51:04Z</dcterms:modified>
  <dc:language>en-GB</dc:language>
</cp:coreProperties>
</file>